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0"/>
  </bookViews>
  <sheets>
    <sheet name="Смета 2018-2019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<sst xmlns="http://schemas.openxmlformats.org/spreadsheetml/2006/main" count="71" uniqueCount="70">
  <si>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 xml:space="preserve">ПЛАНОВАЯ СМЕТА ТСН ДНТ «ВАСИЛЬКИ» НА ПЕРИОД С МАЯ 2018 ПО АПРЕЛЬ 2019 гг </t>
  </si>
  <si>
    <t>№</t>
  </si>
  <si>
    <t>Статья затрат</t>
  </si>
  <si>
    <t>План 2016-2017</t>
  </si>
  <si>
    <t>План 2017-2018</t>
  </si>
  <si>
    <t>План 2018-2019 Вариант1</t>
  </si>
  <si>
    <t>План 2018-2019 Вариант 2</t>
  </si>
  <si>
    <t>Примечание</t>
  </si>
  <si>
    <t>Членский взнос</t>
  </si>
  <si>
    <t>Заработная плата Председателя</t>
  </si>
  <si>
    <t>2-й вариант из расчета 11361 руб с НДФЛ</t>
  </si>
  <si>
    <t>Заработная Плата бухгалтера</t>
  </si>
  <si>
    <t>Итого ФОТ</t>
  </si>
  <si>
    <t>ЕСН</t>
  </si>
  <si>
    <t xml:space="preserve">из расчета 31,2% отчислений от ФОТ </t>
  </si>
  <si>
    <t>Оплата Председателю Правления</t>
  </si>
  <si>
    <t>Вся зарплата на руки 23 т.р</t>
  </si>
  <si>
    <t>Оплата бухгалтеру</t>
  </si>
  <si>
    <t>Вся зарплата на руки 16 т.р</t>
  </si>
  <si>
    <t>Орг техника</t>
  </si>
  <si>
    <t>Программное обеспечение для бух.учета, сайт(домин, хостинг)</t>
  </si>
  <si>
    <t>Сайт ДНТ</t>
  </si>
  <si>
    <t>1450+650+500*12</t>
  </si>
  <si>
    <t xml:space="preserve">Охрана ДНТ </t>
  </si>
  <si>
    <t>З/плата+налоги +спец.одежда</t>
  </si>
  <si>
    <t>Обслуживание эл.сетей, взу, уличное освещение, пост охраны</t>
  </si>
  <si>
    <t>Средний расход эл.эн - 108530 кВт, в т.ч.ВЗУ 69350 кВт,Пост охраны 9180 кВт, Освещение 30000 кВт    2-й вариант без работы ВЗУ</t>
  </si>
  <si>
    <t>Обслуживание ВЗУ, подстанций Тех.обсл.</t>
  </si>
  <si>
    <t>ранее учитывался в п.8</t>
  </si>
  <si>
    <t xml:space="preserve">Канцтовары, расходники для оргтехники, ТМЦ, оборудование и инвентарь </t>
  </si>
  <si>
    <t>14772+12554+7380+10199</t>
  </si>
  <si>
    <t>Оплата телефона на посту охраны</t>
  </si>
  <si>
    <t xml:space="preserve">Оплата интернета </t>
  </si>
  <si>
    <t>Проведение собрания</t>
  </si>
  <si>
    <t xml:space="preserve">Очистка дорог от снега </t>
  </si>
  <si>
    <t>Юридические услуги</t>
  </si>
  <si>
    <t>юридические услуги, нотариальные, реорганизация ДНТ,услуги по розыску собственников участков</t>
  </si>
  <si>
    <t>Обслуживание банка</t>
  </si>
  <si>
    <t>Открытие счета+обслуживание 1200*12+5000</t>
  </si>
  <si>
    <t xml:space="preserve">Транспортные расходы </t>
  </si>
  <si>
    <t>Налог на землю</t>
  </si>
  <si>
    <t>Обслуживание газопровода</t>
  </si>
  <si>
    <t>Субботник</t>
  </si>
  <si>
    <t>Вывоз мусора</t>
  </si>
  <si>
    <t>Прочие</t>
  </si>
  <si>
    <t xml:space="preserve"> рабочие, прочие непредвиденные расходы</t>
  </si>
  <si>
    <t>наемные рабочие</t>
  </si>
  <si>
    <t>май-сентябрь 2челХ20т.р,октябрь-апрель 1 челХ10 т.р</t>
  </si>
  <si>
    <t>посадочный материал, средство для уничтожения травы</t>
  </si>
  <si>
    <t>Новогодний праздник для детей</t>
  </si>
  <si>
    <t>содержание собак</t>
  </si>
  <si>
    <t>закупка электроинструмента</t>
  </si>
  <si>
    <t>опрыскиватель, газонокосилка</t>
  </si>
  <si>
    <t>резерв на ремонтные работы</t>
  </si>
  <si>
    <t xml:space="preserve">Итого расходы </t>
  </si>
  <si>
    <t>Ежемесячный членский взнос на период май 2018г - апрель 2019г</t>
  </si>
  <si>
    <t>Установленный принцип  расчета-исходя из количества членов ДНТ +  6 индивидуалов по договору</t>
  </si>
  <si>
    <t>Целевые взносы</t>
  </si>
  <si>
    <t>Ремонт дорог, благоустройство территории</t>
  </si>
  <si>
    <t xml:space="preserve">Пересмотр кадастровой стоимости земли </t>
  </si>
  <si>
    <t>250000-оценка, 50000-услуги юриста в Мособлсуде</t>
  </si>
  <si>
    <t>Детская площадка</t>
  </si>
  <si>
    <t>По решению Общего собрания</t>
  </si>
  <si>
    <t>Проект канализации</t>
  </si>
  <si>
    <t>Итого расходы по смете</t>
  </si>
  <si>
    <t>Целевой взнос на год</t>
  </si>
  <si>
    <t>При выборе Варианта 2 необходимо установить оплату за работу ВЗУ (Эл.эн) (коммунальная услуга)</t>
  </si>
  <si>
    <t>Годовой платеж</t>
  </si>
  <si>
    <t>из расчета на 104 участка, т.к разбор со скважины маленький и  чтобы скважина не застаивалась, т.о. способствуем работоспособности скважины</t>
  </si>
  <si>
    <t>Ежемесячный платеж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</si>
</sst>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#,##0"/>
    <numFmt numFmtId="167" formatCode="DD/MM/YY"/>
  </numFmts>
  <fonts count="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4" fontId="0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center"/>
    </xf>
    <xf numFmtId="165" fontId="2" fillId="4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6" fillId="4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6" fontId="4" fillId="4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vertical="center" wrapText="1"/>
    </xf>
    <xf numFmtId="166" fontId="5" fillId="4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left"/>
    </xf>
    <xf numFmtId="167" fontId="4" fillId="0" borderId="1" xfId="0" applyNumberFormat="1" applyFont="1" applyFill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/>
    </xf>
    <xf numFmtId="166" fontId="0" fillId="0" borderId="0" xfId="0" applyNumberFormat="1" applyFont="1" applyFill="1" applyAlignment="1">
      <alignment/>
    </xf>
    <xf numFmtId="166" fontId="7" fillId="0" borderId="1" xfId="0" applyNumberFormat="1" applyFont="1" applyFill="1" applyBorder="1" applyAlignment="1">
      <alignment vertical="center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wrapText="1"/>
    </xf>
    <xf numFmtId="166" fontId="7" fillId="0" borderId="0" xfId="0" applyNumberFormat="1" applyFont="1" applyFill="1" applyBorder="1" applyAlignment="1">
      <alignment vertical="center"/>
    </xf>
    <xf numFmtId="164" fontId="4" fillId="0" borderId="0" xfId="0" applyFont="1" applyFill="1" applyBorder="1" applyAlignment="1">
      <alignment vertical="center" wrapText="1"/>
    </xf>
    <xf numFmtId="164" fontId="0" fillId="0" borderId="0" xfId="0" applyBorder="1" applyAlignment="1">
      <alignment/>
    </xf>
    <xf numFmtId="164" fontId="4" fillId="0" borderId="0" xfId="0" applyFont="1" applyFill="1" applyBorder="1" applyAlignment="1">
      <alignment/>
    </xf>
    <xf numFmtId="166" fontId="8" fillId="0" borderId="0" xfId="0" applyNumberFormat="1" applyFont="1" applyFill="1" applyAlignment="1">
      <alignment/>
    </xf>
    <xf numFmtId="164" fontId="4" fillId="0" borderId="0" xfId="0" applyFont="1" applyFill="1" applyBorder="1" applyAlignment="1">
      <alignment horizontal="center" vertical="top" wrapText="1"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 horizontal="left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00"/>
  <sheetViews>
    <sheetView tabSelected="1" zoomScale="82" zoomScaleNormal="82" workbookViewId="0" topLeftCell="A28">
      <selection activeCell="K20" sqref="K20"/>
    </sheetView>
  </sheetViews>
  <sheetFormatPr defaultColWidth="11.421875" defaultRowHeight="12.75"/>
  <cols>
    <col min="1" max="1" width="4.140625" style="1" customWidth="1"/>
    <col min="2" max="2" width="51.28125" style="1" customWidth="1"/>
    <col min="3" max="3" width="17.28125" style="2" customWidth="1"/>
    <col min="4" max="6" width="13.421875" style="2" customWidth="1"/>
    <col min="7" max="7" width="40.00390625" style="3" customWidth="1"/>
    <col min="8" max="248" width="11.421875" style="1" customWidth="1"/>
    <col min="249" max="16384" width="11.421875" style="4" customWidth="1"/>
  </cols>
  <sheetData>
    <row r="1" spans="2:7" ht="12.75">
      <c r="B1" s="5" t="s">
        <v>0</v>
      </c>
      <c r="C1" s="5"/>
      <c r="D1" s="5"/>
      <c r="E1" s="5"/>
      <c r="F1" s="5"/>
      <c r="G1" s="5"/>
    </row>
    <row r="2" spans="4:249" s="1" customFormat="1" ht="12.75">
      <c r="D2"/>
      <c r="E2"/>
      <c r="F2"/>
      <c r="IM2" s="4"/>
      <c r="IN2" s="4"/>
      <c r="IO2" s="4"/>
    </row>
    <row r="3" spans="1:7" s="10" customFormat="1" ht="12.75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</row>
    <row r="4" spans="1:7" s="10" customFormat="1" ht="12.75">
      <c r="A4" s="6"/>
      <c r="B4" s="6" t="s">
        <v>8</v>
      </c>
      <c r="C4" s="7"/>
      <c r="D4" s="7"/>
      <c r="E4" s="11"/>
      <c r="F4" s="11"/>
      <c r="G4" s="6"/>
    </row>
    <row r="5" spans="1:248" ht="30.75" customHeight="1">
      <c r="A5" s="12">
        <v>1</v>
      </c>
      <c r="B5" s="13" t="s">
        <v>9</v>
      </c>
      <c r="C5" s="14">
        <v>276000</v>
      </c>
      <c r="D5" s="15">
        <v>276000</v>
      </c>
      <c r="E5" s="15">
        <v>276000</v>
      </c>
      <c r="F5" s="15">
        <v>136332</v>
      </c>
      <c r="G5" s="16" t="s">
        <v>10</v>
      </c>
      <c r="IM5" s="4"/>
      <c r="IN5" s="4"/>
    </row>
    <row r="6" spans="1:248" ht="12.75">
      <c r="A6" s="12">
        <v>2</v>
      </c>
      <c r="B6" s="13" t="s">
        <v>11</v>
      </c>
      <c r="C6" s="14">
        <v>180000</v>
      </c>
      <c r="D6" s="15">
        <v>180000</v>
      </c>
      <c r="E6" s="15">
        <v>180000</v>
      </c>
      <c r="F6" s="15">
        <v>136332</v>
      </c>
      <c r="G6" s="16"/>
      <c r="IM6" s="4"/>
      <c r="IN6" s="4"/>
    </row>
    <row r="7" spans="1:249" s="22" customFormat="1" ht="12.75">
      <c r="A7" s="17"/>
      <c r="B7" s="18" t="s">
        <v>12</v>
      </c>
      <c r="C7" s="19">
        <f>SUM(C5:C6)</f>
        <v>456000</v>
      </c>
      <c r="D7" s="20">
        <f>SUM(D5:D6)</f>
        <v>456000</v>
      </c>
      <c r="E7" s="20">
        <f>SUM(E5:E6)</f>
        <v>456000</v>
      </c>
      <c r="F7" s="20">
        <f>SUM(F5:F6)</f>
        <v>272664</v>
      </c>
      <c r="G7" s="21"/>
      <c r="IM7" s="4"/>
      <c r="IN7" s="4"/>
      <c r="IO7" s="4"/>
    </row>
    <row r="8" spans="1:248" ht="12.75">
      <c r="A8" s="12">
        <v>3</v>
      </c>
      <c r="B8" s="13" t="s">
        <v>13</v>
      </c>
      <c r="C8" s="14">
        <f>C7*31.2%</f>
        <v>142272</v>
      </c>
      <c r="D8" s="14">
        <f>D7*31.2%</f>
        <v>142272</v>
      </c>
      <c r="E8" s="23">
        <f>E7*31.2%</f>
        <v>142272</v>
      </c>
      <c r="F8" s="23">
        <f>F7*31.2%</f>
        <v>85071.168</v>
      </c>
      <c r="G8" s="24" t="s">
        <v>14</v>
      </c>
      <c r="IN8" s="4"/>
    </row>
    <row r="9" spans="1:248" ht="12.75">
      <c r="A9" s="12">
        <v>4</v>
      </c>
      <c r="B9" s="13" t="s">
        <v>15</v>
      </c>
      <c r="C9" s="14"/>
      <c r="D9" s="14">
        <v>36000</v>
      </c>
      <c r="E9" s="23">
        <v>36000</v>
      </c>
      <c r="F9" s="23">
        <f>13115.93*12</f>
        <v>157391.16</v>
      </c>
      <c r="G9" s="24" t="s">
        <v>16</v>
      </c>
      <c r="IN9" s="4"/>
    </row>
    <row r="10" spans="1:248" ht="12.75">
      <c r="A10" s="12">
        <v>5</v>
      </c>
      <c r="B10" s="13" t="s">
        <v>17</v>
      </c>
      <c r="C10" s="14"/>
      <c r="D10" s="14">
        <v>36000</v>
      </c>
      <c r="E10" s="23">
        <v>36000</v>
      </c>
      <c r="F10" s="23">
        <f>6115.93*12</f>
        <v>73391.16</v>
      </c>
      <c r="G10" s="24" t="s">
        <v>18</v>
      </c>
      <c r="IN10" s="4"/>
    </row>
    <row r="11" spans="1:248" ht="12.75">
      <c r="A11" s="12">
        <v>6</v>
      </c>
      <c r="B11" s="13" t="s">
        <v>19</v>
      </c>
      <c r="C11" s="14">
        <v>10000</v>
      </c>
      <c r="D11" s="15">
        <v>35000</v>
      </c>
      <c r="E11" s="15"/>
      <c r="F11" s="15"/>
      <c r="G11" s="24"/>
      <c r="IM11" s="4"/>
      <c r="IN11" s="4"/>
    </row>
    <row r="12" spans="1:248" ht="12.75">
      <c r="A12" s="12">
        <v>5</v>
      </c>
      <c r="B12" s="24" t="s">
        <v>20</v>
      </c>
      <c r="C12" s="25">
        <v>18000</v>
      </c>
      <c r="D12" s="26">
        <v>12000</v>
      </c>
      <c r="E12" s="26">
        <v>17000</v>
      </c>
      <c r="F12" s="26">
        <v>17000</v>
      </c>
      <c r="G12" s="24"/>
      <c r="IM12" s="4"/>
      <c r="IN12" s="4"/>
    </row>
    <row r="13" spans="1:248" ht="12.75">
      <c r="A13" s="12">
        <v>6</v>
      </c>
      <c r="B13" s="13" t="s">
        <v>21</v>
      </c>
      <c r="C13" s="14">
        <v>6000</v>
      </c>
      <c r="D13" s="15">
        <v>6000</v>
      </c>
      <c r="E13" s="15">
        <v>8100</v>
      </c>
      <c r="F13" s="15">
        <v>8100</v>
      </c>
      <c r="G13" s="24" t="s">
        <v>22</v>
      </c>
      <c r="IM13" s="4"/>
      <c r="IN13" s="4"/>
    </row>
    <row r="14" spans="1:248" ht="12.75">
      <c r="A14" s="12">
        <v>7</v>
      </c>
      <c r="B14" s="13" t="s">
        <v>23</v>
      </c>
      <c r="C14" s="14">
        <v>1656473</v>
      </c>
      <c r="D14" s="15">
        <v>1696464</v>
      </c>
      <c r="E14" s="15">
        <v>1700000</v>
      </c>
      <c r="F14" s="15">
        <v>1700000</v>
      </c>
      <c r="G14" s="24" t="s">
        <v>24</v>
      </c>
      <c r="IM14" s="4"/>
      <c r="IN14" s="4"/>
    </row>
    <row r="15" spans="1:248" ht="12.75">
      <c r="A15" s="12">
        <v>8</v>
      </c>
      <c r="B15" s="27" t="s">
        <v>25</v>
      </c>
      <c r="C15" s="14">
        <v>320500</v>
      </c>
      <c r="D15" s="15">
        <v>350000</v>
      </c>
      <c r="E15" s="15">
        <f>108530*5.29</f>
        <v>574123.7</v>
      </c>
      <c r="F15" s="15">
        <f>(108530-69350)*5.29</f>
        <v>207262.2</v>
      </c>
      <c r="G15" s="24" t="s">
        <v>26</v>
      </c>
      <c r="IM15" s="4"/>
      <c r="IN15" s="4"/>
    </row>
    <row r="16" spans="1:248" ht="12.75">
      <c r="A16" s="12">
        <v>9</v>
      </c>
      <c r="B16" s="27" t="s">
        <v>27</v>
      </c>
      <c r="C16" s="14"/>
      <c r="D16" s="15"/>
      <c r="E16" s="15">
        <v>70000</v>
      </c>
      <c r="F16" s="15">
        <v>70000</v>
      </c>
      <c r="G16" s="24" t="s">
        <v>28</v>
      </c>
      <c r="IM16" s="4"/>
      <c r="IN16" s="4"/>
    </row>
    <row r="17" spans="1:248" ht="12.75">
      <c r="A17" s="12">
        <f>A16+1</f>
        <v>10</v>
      </c>
      <c r="B17" s="27" t="s">
        <v>29</v>
      </c>
      <c r="C17" s="14">
        <v>67000</v>
      </c>
      <c r="D17" s="15">
        <v>70000</v>
      </c>
      <c r="E17" s="15">
        <v>45000</v>
      </c>
      <c r="F17" s="15">
        <v>45000</v>
      </c>
      <c r="G17" s="24" t="s">
        <v>30</v>
      </c>
      <c r="IM17" s="4"/>
      <c r="IN17" s="4"/>
    </row>
    <row r="18" spans="1:248" ht="12.75">
      <c r="A18" s="12">
        <f aca="true" t="shared" si="0" ref="A18:A29">A17+1</f>
        <v>11</v>
      </c>
      <c r="B18" s="13" t="s">
        <v>31</v>
      </c>
      <c r="C18" s="14">
        <v>7700</v>
      </c>
      <c r="D18" s="15">
        <v>11000</v>
      </c>
      <c r="E18" s="15">
        <v>7000</v>
      </c>
      <c r="F18" s="15">
        <v>7000</v>
      </c>
      <c r="G18" s="24"/>
      <c r="IM18" s="4"/>
      <c r="IN18" s="4"/>
    </row>
    <row r="19" spans="1:248" ht="12.75">
      <c r="A19" s="12">
        <f t="shared" si="0"/>
        <v>12</v>
      </c>
      <c r="B19" s="13" t="s">
        <v>32</v>
      </c>
      <c r="C19" s="14">
        <v>9600</v>
      </c>
      <c r="D19" s="15">
        <v>10800</v>
      </c>
      <c r="E19" s="15">
        <f>1000*12</f>
        <v>12000</v>
      </c>
      <c r="F19" s="15">
        <f>1000*12</f>
        <v>12000</v>
      </c>
      <c r="G19" s="24"/>
      <c r="IM19" s="4"/>
      <c r="IN19" s="4"/>
    </row>
    <row r="20" spans="1:248" ht="12.75">
      <c r="A20" s="12">
        <f t="shared" si="0"/>
        <v>13</v>
      </c>
      <c r="B20" s="13" t="s">
        <v>33</v>
      </c>
      <c r="C20" s="14">
        <v>25000</v>
      </c>
      <c r="D20" s="15">
        <v>25000</v>
      </c>
      <c r="E20" s="15">
        <v>25000</v>
      </c>
      <c r="F20" s="15">
        <v>25000</v>
      </c>
      <c r="G20" s="24"/>
      <c r="IM20" s="4"/>
      <c r="IN20" s="4"/>
    </row>
    <row r="21" spans="1:248" ht="12.75">
      <c r="A21" s="12">
        <f t="shared" si="0"/>
        <v>14</v>
      </c>
      <c r="B21" s="28" t="s">
        <v>34</v>
      </c>
      <c r="C21" s="14">
        <v>160000</v>
      </c>
      <c r="D21" s="15">
        <v>160000</v>
      </c>
      <c r="E21" s="15">
        <v>160000</v>
      </c>
      <c r="F21" s="15">
        <v>160000</v>
      </c>
      <c r="G21" s="24"/>
      <c r="IM21" s="4"/>
      <c r="IN21" s="4"/>
    </row>
    <row r="22" spans="1:248" ht="12.75">
      <c r="A22" s="12">
        <f t="shared" si="0"/>
        <v>15</v>
      </c>
      <c r="B22" s="28" t="s">
        <v>35</v>
      </c>
      <c r="C22" s="14">
        <v>12000</v>
      </c>
      <c r="D22" s="15">
        <v>100000</v>
      </c>
      <c r="E22" s="15">
        <v>100000</v>
      </c>
      <c r="F22" s="15">
        <v>100000</v>
      </c>
      <c r="G22" s="24" t="s">
        <v>36</v>
      </c>
      <c r="IM22" s="4"/>
      <c r="IN22" s="4"/>
    </row>
    <row r="23" spans="1:248" ht="12.75">
      <c r="A23" s="12">
        <f t="shared" si="0"/>
        <v>16</v>
      </c>
      <c r="B23" s="13" t="s">
        <v>37</v>
      </c>
      <c r="C23" s="14">
        <v>25000</v>
      </c>
      <c r="D23" s="15">
        <f>12375+6000</f>
        <v>18375</v>
      </c>
      <c r="E23" s="15">
        <v>20000</v>
      </c>
      <c r="F23" s="15">
        <v>20000</v>
      </c>
      <c r="G23" s="24" t="s">
        <v>38</v>
      </c>
      <c r="IM23" s="4"/>
      <c r="IN23" s="4"/>
    </row>
    <row r="24" spans="1:248" ht="12.75">
      <c r="A24" s="12">
        <f t="shared" si="0"/>
        <v>17</v>
      </c>
      <c r="B24" s="13" t="s">
        <v>39</v>
      </c>
      <c r="C24" s="14">
        <v>5000</v>
      </c>
      <c r="D24" s="15">
        <v>5000</v>
      </c>
      <c r="E24" s="15">
        <v>5000</v>
      </c>
      <c r="F24" s="15">
        <v>5000</v>
      </c>
      <c r="G24" s="24"/>
      <c r="IM24" s="4"/>
      <c r="IN24" s="4"/>
    </row>
    <row r="25" spans="1:248" ht="12.75">
      <c r="A25" s="12">
        <f t="shared" si="0"/>
        <v>18</v>
      </c>
      <c r="B25" s="13" t="s">
        <v>40</v>
      </c>
      <c r="C25" s="14">
        <v>360000</v>
      </c>
      <c r="D25" s="15">
        <v>335545</v>
      </c>
      <c r="E25" s="15">
        <v>335545</v>
      </c>
      <c r="F25" s="15">
        <v>335545</v>
      </c>
      <c r="G25" s="24"/>
      <c r="IM25" s="4"/>
      <c r="IN25" s="4"/>
    </row>
    <row r="26" spans="1:248" ht="12.75">
      <c r="A26" s="12">
        <f t="shared" si="0"/>
        <v>19</v>
      </c>
      <c r="B26" s="13" t="s">
        <v>41</v>
      </c>
      <c r="C26" s="14">
        <v>280000</v>
      </c>
      <c r="D26" s="15">
        <v>240000</v>
      </c>
      <c r="E26" s="15">
        <f>19000*12</f>
        <v>228000</v>
      </c>
      <c r="F26" s="15">
        <f>19000*12</f>
        <v>228000</v>
      </c>
      <c r="G26" s="29"/>
      <c r="IM26" s="4"/>
      <c r="IN26" s="4"/>
    </row>
    <row r="27" spans="1:248" ht="12.75">
      <c r="A27" s="12">
        <f t="shared" si="0"/>
        <v>20</v>
      </c>
      <c r="B27" s="13" t="s">
        <v>42</v>
      </c>
      <c r="C27" s="14">
        <v>30000</v>
      </c>
      <c r="D27" s="15">
        <v>50000</v>
      </c>
      <c r="E27" s="15"/>
      <c r="F27" s="15">
        <v>50000</v>
      </c>
      <c r="G27" s="30"/>
      <c r="IM27" s="4"/>
      <c r="IN27" s="4"/>
    </row>
    <row r="28" spans="1:248" ht="12.75">
      <c r="A28" s="12">
        <f t="shared" si="0"/>
        <v>21</v>
      </c>
      <c r="B28" s="13" t="s">
        <v>43</v>
      </c>
      <c r="C28" s="14">
        <v>224000</v>
      </c>
      <c r="D28" s="15">
        <v>149000</v>
      </c>
      <c r="E28" s="15">
        <v>120000</v>
      </c>
      <c r="F28" s="15">
        <v>120000</v>
      </c>
      <c r="G28" s="24"/>
      <c r="IM28" s="4"/>
      <c r="IN28" s="4"/>
    </row>
    <row r="29" spans="1:248" ht="12.75">
      <c r="A29" s="12">
        <f t="shared" si="0"/>
        <v>22</v>
      </c>
      <c r="B29" s="13" t="s">
        <v>44</v>
      </c>
      <c r="C29" s="14">
        <v>470000</v>
      </c>
      <c r="D29" s="31">
        <v>465000</v>
      </c>
      <c r="E29" s="31">
        <f>SUM(E30:E36)</f>
        <v>556000</v>
      </c>
      <c r="F29" s="31">
        <f>SUM(F30:F36)</f>
        <v>669000</v>
      </c>
      <c r="G29" s="24" t="s">
        <v>45</v>
      </c>
      <c r="IM29" s="4"/>
      <c r="IN29" s="4"/>
    </row>
    <row r="30" spans="1:248" ht="12.75">
      <c r="A30" s="12"/>
      <c r="B30" s="13" t="s">
        <v>46</v>
      </c>
      <c r="C30" s="14"/>
      <c r="D30" s="31"/>
      <c r="E30" s="31">
        <v>275000</v>
      </c>
      <c r="F30" s="31">
        <v>275000</v>
      </c>
      <c r="G30" s="24" t="s">
        <v>47</v>
      </c>
      <c r="IM30" s="4"/>
      <c r="IN30" s="4"/>
    </row>
    <row r="31" spans="1:248" ht="12.75">
      <c r="A31" s="12"/>
      <c r="B31" s="27" t="s">
        <v>48</v>
      </c>
      <c r="C31" s="14"/>
      <c r="D31" s="31"/>
      <c r="E31" s="31">
        <v>9000</v>
      </c>
      <c r="F31" s="31">
        <v>22000</v>
      </c>
      <c r="G31" s="24"/>
      <c r="IM31" s="4"/>
      <c r="IN31" s="4"/>
    </row>
    <row r="32" spans="1:248" ht="12.75">
      <c r="A32" s="12"/>
      <c r="B32" s="13" t="s">
        <v>49</v>
      </c>
      <c r="C32" s="14"/>
      <c r="D32" s="31"/>
      <c r="E32" s="31">
        <v>60000</v>
      </c>
      <c r="F32" s="31">
        <v>60000</v>
      </c>
      <c r="G32" s="24"/>
      <c r="IM32" s="4"/>
      <c r="IN32" s="4"/>
    </row>
    <row r="33" spans="1:248" ht="12.75">
      <c r="A33" s="12"/>
      <c r="B33" s="13" t="s">
        <v>50</v>
      </c>
      <c r="C33" s="14"/>
      <c r="D33" s="31"/>
      <c r="E33" s="31">
        <v>12000</v>
      </c>
      <c r="F33" s="31">
        <v>12000</v>
      </c>
      <c r="G33" s="24"/>
      <c r="IM33" s="4"/>
      <c r="IN33" s="4"/>
    </row>
    <row r="34" spans="1:248" ht="12.75">
      <c r="A34" s="12"/>
      <c r="B34" s="13" t="s">
        <v>51</v>
      </c>
      <c r="C34" s="14"/>
      <c r="D34" s="31"/>
      <c r="E34" s="31"/>
      <c r="F34" s="31">
        <v>25000</v>
      </c>
      <c r="G34" s="24"/>
      <c r="IM34" s="4"/>
      <c r="IN34" s="4"/>
    </row>
    <row r="35" spans="1:248" ht="12.75">
      <c r="A35" s="12"/>
      <c r="B35" s="13" t="s">
        <v>52</v>
      </c>
      <c r="C35" s="14"/>
      <c r="D35" s="31"/>
      <c r="E35" s="31"/>
      <c r="F35" s="31">
        <v>25000</v>
      </c>
      <c r="G35" s="24"/>
      <c r="IM35" s="4"/>
      <c r="IN35" s="4"/>
    </row>
    <row r="36" spans="1:248" ht="12.75">
      <c r="A36" s="12"/>
      <c r="B36" s="13" t="s">
        <v>53</v>
      </c>
      <c r="C36" s="14"/>
      <c r="D36" s="31"/>
      <c r="E36" s="31">
        <v>200000</v>
      </c>
      <c r="F36" s="31">
        <v>250000</v>
      </c>
      <c r="G36" s="24"/>
      <c r="IM36" s="4"/>
      <c r="IN36" s="4"/>
    </row>
    <row r="37" spans="1:248" ht="12.75">
      <c r="A37" s="12"/>
      <c r="B37" s="24" t="s">
        <v>54</v>
      </c>
      <c r="C37" s="19">
        <f>SUM(C7:C29)</f>
        <v>4284545</v>
      </c>
      <c r="D37" s="19">
        <f>SUM(D7:D29)</f>
        <v>4409456</v>
      </c>
      <c r="E37" s="19">
        <f>SUM(E7:E29)</f>
        <v>4653040.7</v>
      </c>
      <c r="F37" s="19">
        <f>SUM(F7:F29)</f>
        <v>4367424.688</v>
      </c>
      <c r="G37" s="16"/>
      <c r="K37" s="32"/>
      <c r="IM37" s="4"/>
      <c r="IN37" s="4"/>
    </row>
    <row r="38" spans="1:7" ht="53.25" customHeight="1">
      <c r="A38" s="12">
        <v>23</v>
      </c>
      <c r="B38" s="24" t="s">
        <v>55</v>
      </c>
      <c r="C38" s="33">
        <f>C37/102/12</f>
        <v>3500.4452614379084</v>
      </c>
      <c r="D38" s="33">
        <f>D37/105/12</f>
        <v>3499.5682539682543</v>
      </c>
      <c r="E38" s="33">
        <f>E37/12/104</f>
        <v>3728.3979967948717</v>
      </c>
      <c r="F38" s="33">
        <f>F37/12/104</f>
        <v>3499.539012820513</v>
      </c>
      <c r="G38" s="34" t="s">
        <v>56</v>
      </c>
    </row>
    <row r="39" spans="1:7" ht="12.75">
      <c r="A39" s="35"/>
      <c r="B39" s="36" t="s">
        <v>57</v>
      </c>
      <c r="C39" s="33"/>
      <c r="D39" s="33"/>
      <c r="E39" s="33"/>
      <c r="F39" s="33"/>
      <c r="G39" s="37"/>
    </row>
    <row r="40" spans="1:248" ht="12.75">
      <c r="A40" s="12">
        <v>1</v>
      </c>
      <c r="B40" s="13" t="s">
        <v>58</v>
      </c>
      <c r="C40" s="14">
        <v>2736319</v>
      </c>
      <c r="D40" s="14">
        <v>2817300</v>
      </c>
      <c r="E40" s="14"/>
      <c r="F40" s="14"/>
      <c r="G40" s="24"/>
      <c r="IM40" s="4"/>
      <c r="IN40" s="4"/>
    </row>
    <row r="41" spans="1:248" ht="12.75">
      <c r="A41" s="12">
        <f>A40+1</f>
        <v>2</v>
      </c>
      <c r="B41" s="13" t="s">
        <v>59</v>
      </c>
      <c r="C41" s="14"/>
      <c r="D41" s="14"/>
      <c r="E41" s="14">
        <v>300000</v>
      </c>
      <c r="F41" s="14">
        <v>300000</v>
      </c>
      <c r="G41" s="24" t="s">
        <v>60</v>
      </c>
      <c r="IM41" s="4"/>
      <c r="IN41" s="4"/>
    </row>
    <row r="42" spans="1:248" ht="12.75">
      <c r="A42" s="12">
        <f>A41+1</f>
        <v>3</v>
      </c>
      <c r="B42" s="13" t="s">
        <v>61</v>
      </c>
      <c r="C42" s="14"/>
      <c r="D42" s="14"/>
      <c r="E42" s="14">
        <v>300000</v>
      </c>
      <c r="F42" s="14">
        <v>300000</v>
      </c>
      <c r="G42" s="24" t="s">
        <v>62</v>
      </c>
      <c r="IM42" s="4"/>
      <c r="IN42" s="4"/>
    </row>
    <row r="43" spans="1:248" ht="12.75">
      <c r="A43" s="12">
        <f>A42+1</f>
        <v>4</v>
      </c>
      <c r="B43" s="13" t="s">
        <v>63</v>
      </c>
      <c r="C43" s="14"/>
      <c r="D43" s="14"/>
      <c r="E43" s="14">
        <f>6*1950*100</f>
        <v>1170000</v>
      </c>
      <c r="F43" s="14">
        <f>6*1950*100</f>
        <v>1170000</v>
      </c>
      <c r="G43" s="24" t="s">
        <v>62</v>
      </c>
      <c r="IM43" s="4"/>
      <c r="IN43" s="4"/>
    </row>
    <row r="44" spans="1:248" ht="12.75">
      <c r="A44" s="12">
        <f>A43+1</f>
        <v>5</v>
      </c>
      <c r="B44" s="13" t="s">
        <v>64</v>
      </c>
      <c r="C44" s="19">
        <f>SUM(C40:C43)</f>
        <v>2736319</v>
      </c>
      <c r="D44" s="19">
        <f>SUM(D40:D43)</f>
        <v>2817300</v>
      </c>
      <c r="E44" s="19">
        <f>SUM(E40:E43)</f>
        <v>1770000</v>
      </c>
      <c r="F44" s="19">
        <f>SUM(F40:F43)</f>
        <v>1770000</v>
      </c>
      <c r="G44" s="24"/>
      <c r="IM44" s="4"/>
      <c r="IN44" s="4"/>
    </row>
    <row r="45" spans="1:7" ht="12.75">
      <c r="A45" s="12">
        <f>A44+1</f>
        <v>6</v>
      </c>
      <c r="B45" s="27" t="s">
        <v>65</v>
      </c>
      <c r="C45" s="33">
        <f>C44/104</f>
        <v>26310.759615384617</v>
      </c>
      <c r="D45" s="33">
        <f>D44/104</f>
        <v>27089.423076923078</v>
      </c>
      <c r="E45" s="33">
        <f>E44/104</f>
        <v>17019.23076923077</v>
      </c>
      <c r="F45" s="33">
        <f>F44/104</f>
        <v>17019.23076923077</v>
      </c>
      <c r="G45" s="38"/>
    </row>
    <row r="46" spans="1:7" ht="12.75">
      <c r="A46" s="39"/>
      <c r="B46" s="40" t="s">
        <v>66</v>
      </c>
      <c r="C46" s="41"/>
      <c r="D46" s="41"/>
      <c r="E46" s="41"/>
      <c r="F46" s="41"/>
      <c r="G46" s="42"/>
    </row>
    <row r="47" spans="1:7" ht="24.75" customHeight="1">
      <c r="A47" s="43"/>
      <c r="B47" s="44" t="s">
        <v>67</v>
      </c>
      <c r="C47" s="45">
        <f>69350*5.29/104</f>
        <v>3527.514423076923</v>
      </c>
      <c r="D47" s="46" t="s">
        <v>68</v>
      </c>
      <c r="E47" s="46"/>
      <c r="F47" s="46"/>
      <c r="G47" s="46"/>
    </row>
    <row r="48" spans="1:10" ht="27" customHeight="1">
      <c r="A48" s="47"/>
      <c r="B48" s="40" t="s">
        <v>69</v>
      </c>
      <c r="C48" s="45">
        <f>C47/12</f>
        <v>293.9595352564102</v>
      </c>
      <c r="D48" s="46"/>
      <c r="E48" s="46"/>
      <c r="F48" s="46"/>
      <c r="G48" s="46"/>
      <c r="H48" s="4"/>
      <c r="I48" s="4"/>
      <c r="J48" s="4"/>
    </row>
    <row r="49" spans="6:10" ht="12.75">
      <c r="F49" s="4"/>
      <c r="G49" s="4"/>
      <c r="H49" s="4"/>
      <c r="I49" s="4"/>
      <c r="J49" s="4"/>
    </row>
    <row r="50" spans="3:10" ht="30.75" customHeight="1">
      <c r="C50"/>
      <c r="F50" s="4"/>
      <c r="G50" s="4"/>
      <c r="H50" s="4"/>
      <c r="I50" s="4"/>
      <c r="J50" s="4"/>
    </row>
    <row r="51" spans="6:10" ht="25.5" customHeight="1">
      <c r="F51" s="4"/>
      <c r="G51" s="4"/>
      <c r="H51" s="4"/>
      <c r="I51" s="4"/>
      <c r="J51" s="4"/>
    </row>
    <row r="52" ht="5.25" customHeight="1"/>
    <row r="67" ht="12.75">
      <c r="B67" s="48"/>
    </row>
    <row r="69" spans="2:7" ht="12.75">
      <c r="B69" s="48"/>
      <c r="G69" s="49"/>
    </row>
    <row r="70" spans="2:7" ht="12.75">
      <c r="B70" s="48"/>
      <c r="G70" s="49"/>
    </row>
    <row r="71" spans="2:7" ht="12.75">
      <c r="B71" s="48"/>
      <c r="G71" s="50"/>
    </row>
    <row r="72" ht="12.75">
      <c r="G72"/>
    </row>
    <row r="73" spans="2:7" ht="12.75">
      <c r="B73" s="48"/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</sheetData>
  <sheetProtection selectLockedCells="1" selectUnlockedCells="1"/>
  <mergeCells count="3">
    <mergeCell ref="B1:G1"/>
    <mergeCell ref="G5:G6"/>
    <mergeCell ref="D47:G48"/>
  </mergeCells>
  <printOptions/>
  <pageMargins left="0.7875" right="0.7875" top="1.0527777777777778" bottom="1.0527777777777778" header="0.7875" footer="0.7875"/>
  <pageSetup horizontalDpi="300" verticalDpi="300" orientation="portrait" paperSize="9" scale="56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2018-04-27T09:17:33Z</dcterms:modified>
  <cp:category/>
  <cp:version/>
  <cp:contentType/>
  <cp:contentStatus/>
  <cp:revision>1</cp:revision>
</cp:coreProperties>
</file>